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5595" tabRatio="364" activeTab="0"/>
  </bookViews>
  <sheets>
    <sheet name="SKP" sheetId="1" r:id="rId1"/>
    <sheet name="PENGUKURAN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<sst xmlns="http://schemas.openxmlformats.org/spreadsheetml/2006/main" count="125" uniqueCount="79">
  <si>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</si>
  <si>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</si>
  <si>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</si>
  <si>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</si>
  <si>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</si>
  <si>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</si>
  <si>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</si>
  <si>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</si>
  <si>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</si>
  <si>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</si>
  <si>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</si>
  <si>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</si>
  <si>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</si>
  <si>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</si>
  <si>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</si>
  <si>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</si>
  <si>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</si>
  <si>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</si>
  <si>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</si>
  <si>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</si>
  <si>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</si>
  <si>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</si>
  <si>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</si>
  <si>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</si>
  <si>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</si>
  <si>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</si>
  <si>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</si>
  <si>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</si>
  <si>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</si>
  <si>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</si>
  <si>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</si>
  <si>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-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</si>
  <si>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</si>
  <si>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</si>
  <si>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</si>
  <si>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</si>
  <si>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</si>
  <si>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</si>
  <si>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</si>
  <si>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</si>
  <si>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</si>
  <si>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</si>
  <si>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</si>
  <si>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</si>
  <si>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</si>
  <si>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</si>
  <si>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</si>
  <si>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PEGAWAI NEGERI SIPIL*</t>
  </si>
  <si>
    <t>Yang harus diperhatikan dalam penyusunan SKP:</t>
  </si>
  <si>
    <t>1. Analisis jabatan, dan peta jabatan</t>
  </si>
  <si>
    <t>2. Analisis beban kerja</t>
  </si>
  <si>
    <t>3. Evaluasi jabatan</t>
  </si>
  <si>
    <t>bulan</t>
  </si>
  <si>
    <t>Anggota sekretariat Baperjakat</t>
  </si>
  <si>
    <t>Anggota tim Analisis Jabatan</t>
  </si>
  <si>
    <t>Jangka Waktu Penilaian, 2 Januari s.d. 31 Desember 2014</t>
  </si>
  <si>
    <t>Malang, 31 Desember 2014</t>
  </si>
  <si>
    <t>artikel</t>
  </si>
  <si>
    <t>Melaksanakan perkuliahan</t>
  </si>
  <si>
    <t>Pengabdian masyarakat memberikan  penyuluhan pada masyarakat</t>
  </si>
  <si>
    <t>keg</t>
  </si>
  <si>
    <t>sks</t>
  </si>
  <si>
    <t>Pembina / IV A</t>
  </si>
  <si>
    <t>Yogyakarta, 15  Januari 2014</t>
  </si>
  <si>
    <t>Berperan serta pada pertemuan ilmiah Workshop Network Security oleh APNIC di ITB|(peserta)</t>
  </si>
  <si>
    <t>Berperan serta pada pertemuan ilmiah APTIKOM di Makasar|(peserta)</t>
  </si>
  <si>
    <t>Membimbing Penyusunan Tugas Akhir</t>
  </si>
  <si>
    <t>Menjabat sebagai kepala Pusat Pengelolaan Elearning dan Peningkatan Instruksional</t>
  </si>
  <si>
    <t xml:space="preserve">Menulis di proceding / jurnal nasional </t>
  </si>
  <si>
    <t>semestr</t>
  </si>
  <si>
    <t>mhs</t>
  </si>
  <si>
    <t>Dr. Kasiyarno, M.Hum.</t>
  </si>
  <si>
    <t>NIP 195312031984031001</t>
  </si>
  <si>
    <t>Pembina, IV/a</t>
  </si>
  <si>
    <t xml:space="preserve">Rektor </t>
  </si>
  <si>
    <t>Universitas Ahmad Dahlan</t>
  </si>
  <si>
    <t>????</t>
  </si>
  <si>
    <t xml:space="preserve">NIP ????? </t>
  </si>
  <si>
    <t>Program Studi .................... / UAD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</si>
</sst>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0.0"/>
    <numFmt numFmtId="172" formatCode="[$-421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double"/>
      <right style="double"/>
      <top style="thin"/>
      <bottom/>
    </border>
    <border>
      <left style="double"/>
      <right/>
      <top style="thin"/>
      <bottom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20" xfId="0" applyFont="1" applyBorder="1" applyAlignment="1">
      <alignment horizontal="center"/>
    </xf>
    <xf numFmtId="4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20" xfId="0" applyFont="1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/>
    </xf>
    <xf numFmtId="0" fontId="6" fillId="0" borderId="2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3" fontId="3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70" fontId="11" fillId="0" borderId="29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41" fontId="13" fillId="0" borderId="23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41" fontId="7" fillId="0" borderId="1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41" fontId="7" fillId="0" borderId="3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78" fontId="5" fillId="0" borderId="0" xfId="0" applyNumberFormat="1" applyFont="1" applyAlignment="1" quotePrefix="1">
      <alignment vertical="center"/>
    </xf>
    <xf numFmtId="178" fontId="5" fillId="0" borderId="0" xfId="0" applyNumberFormat="1" applyFont="1" applyAlignment="1">
      <alignment vertical="center"/>
    </xf>
    <xf numFmtId="2" fontId="13" fillId="0" borderId="18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23" xfId="0" applyFont="1" applyBorder="1" applyAlignment="1">
      <alignment horizontal="left" vertical="center" wrapText="1"/>
    </xf>
    <xf numFmtId="41" fontId="5" fillId="0" borderId="28" xfId="0" applyNumberFormat="1" applyFont="1" applyBorder="1" applyAlignment="1" quotePrefix="1">
      <alignment horizontal="center" vertical="center"/>
    </xf>
    <xf numFmtId="41" fontId="13" fillId="0" borderId="23" xfId="0" applyNumberFormat="1" applyFont="1" applyBorder="1" applyAlignment="1" quotePrefix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2" fontId="5" fillId="0" borderId="37" xfId="0" applyNumberFormat="1" applyFont="1" applyBorder="1" applyAlignment="1">
      <alignment horizontal="left"/>
    </xf>
    <xf numFmtId="12" fontId="0" fillId="0" borderId="0" xfId="0" applyNumberFormat="1" applyAlignment="1">
      <alignment horizontal="left"/>
    </xf>
    <xf numFmtId="12" fontId="0" fillId="0" borderId="38" xfId="0" applyNumberForma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25" zoomScaleNormal="125" zoomScalePageLayoutView="0" workbookViewId="0" topLeftCell="A1">
      <selection activeCell="G23" sqref="G23:K23"/>
    </sheetView>
  </sheetViews>
  <sheetFormatPr defaultColWidth="9.140625" defaultRowHeight="12.75"/>
  <cols>
    <col min="1" max="1" width="4.7109375" style="0" customWidth="1"/>
    <col min="2" max="2" width="18.57421875" style="0" customWidth="1"/>
    <col min="3" max="3" width="33.8515625" style="0" customWidth="1"/>
    <col min="4" max="4" width="4.140625" style="0" customWidth="1"/>
    <col min="5" max="5" width="6.57421875" style="0" customWidth="1"/>
    <col min="6" max="6" width="7.57421875" style="0" customWidth="1"/>
    <col min="7" max="7" width="7.421875" style="0" customWidth="1"/>
    <col min="8" max="8" width="12.00390625" style="0" customWidth="1"/>
    <col min="9" max="9" width="6.421875" style="0" customWidth="1"/>
    <col min="10" max="10" width="5.7109375" style="0" customWidth="1"/>
    <col min="11" max="11" width="13.140625" style="0" customWidth="1"/>
  </cols>
  <sheetData>
    <row r="1" spans="1:11" ht="15.7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6.5" thickBo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4.25" thickBot="1" thickTop="1">
      <c r="A3" s="1" t="s">
        <v>1</v>
      </c>
      <c r="B3" s="104" t="s">
        <v>2</v>
      </c>
      <c r="C3" s="105"/>
      <c r="D3" s="106"/>
      <c r="E3" s="22" t="s">
        <v>1</v>
      </c>
      <c r="F3" s="104" t="s">
        <v>3</v>
      </c>
      <c r="G3" s="105"/>
      <c r="H3" s="105"/>
      <c r="I3" s="105"/>
      <c r="J3" s="105"/>
      <c r="K3" s="106"/>
    </row>
    <row r="4" spans="1:11" ht="13.5" thickTop="1">
      <c r="A4" s="2">
        <v>1</v>
      </c>
      <c r="B4" s="4" t="s">
        <v>4</v>
      </c>
      <c r="C4" s="102" t="s">
        <v>71</v>
      </c>
      <c r="D4" s="103"/>
      <c r="E4" s="6">
        <v>1</v>
      </c>
      <c r="F4" s="93" t="s">
        <v>4</v>
      </c>
      <c r="G4" s="94"/>
      <c r="H4" s="154" t="s">
        <v>76</v>
      </c>
      <c r="I4" s="155"/>
      <c r="J4" s="155"/>
      <c r="K4" s="156"/>
    </row>
    <row r="5" spans="1:11" ht="12.75">
      <c r="A5" s="2">
        <v>2</v>
      </c>
      <c r="B5" s="4" t="s">
        <v>5</v>
      </c>
      <c r="C5" s="153" t="s">
        <v>72</v>
      </c>
      <c r="D5" s="92"/>
      <c r="E5" s="7">
        <v>2</v>
      </c>
      <c r="F5" s="98" t="s">
        <v>5</v>
      </c>
      <c r="G5" s="99"/>
      <c r="H5" s="95" t="s">
        <v>77</v>
      </c>
      <c r="I5" s="96"/>
      <c r="J5" s="96"/>
      <c r="K5" s="97"/>
    </row>
    <row r="6" spans="1:11" ht="12.75">
      <c r="A6" s="2">
        <v>3</v>
      </c>
      <c r="B6" s="4" t="s">
        <v>8</v>
      </c>
      <c r="C6" s="91" t="s">
        <v>73</v>
      </c>
      <c r="D6" s="92"/>
      <c r="E6" s="7">
        <v>3</v>
      </c>
      <c r="F6" s="98" t="s">
        <v>8</v>
      </c>
      <c r="G6" s="99"/>
      <c r="H6" s="91" t="s">
        <v>62</v>
      </c>
      <c r="I6" s="107"/>
      <c r="J6" s="107"/>
      <c r="K6" s="92"/>
    </row>
    <row r="7" spans="1:11" ht="12.75">
      <c r="A7" s="2">
        <v>4</v>
      </c>
      <c r="B7" s="4" t="s">
        <v>6</v>
      </c>
      <c r="C7" s="91" t="s">
        <v>74</v>
      </c>
      <c r="D7" s="92"/>
      <c r="E7" s="7">
        <v>4</v>
      </c>
      <c r="F7" s="98" t="s">
        <v>6</v>
      </c>
      <c r="G7" s="99"/>
      <c r="H7" s="91"/>
      <c r="I7" s="107"/>
      <c r="J7" s="107"/>
      <c r="K7" s="92"/>
    </row>
    <row r="8" spans="1:11" ht="13.5" thickBot="1">
      <c r="A8" s="3">
        <v>5</v>
      </c>
      <c r="B8" s="5" t="s">
        <v>7</v>
      </c>
      <c r="C8" s="110" t="s">
        <v>75</v>
      </c>
      <c r="D8" s="111"/>
      <c r="E8" s="8">
        <v>5</v>
      </c>
      <c r="F8" s="108" t="s">
        <v>7</v>
      </c>
      <c r="G8" s="109"/>
      <c r="H8" s="110" t="s">
        <v>78</v>
      </c>
      <c r="I8" s="112"/>
      <c r="J8" s="112"/>
      <c r="K8" s="111"/>
    </row>
    <row r="9" spans="1:11" ht="21" customHeight="1" thickBot="1" thickTop="1">
      <c r="A9" s="87" t="s">
        <v>1</v>
      </c>
      <c r="B9" s="118" t="s">
        <v>29</v>
      </c>
      <c r="C9" s="119"/>
      <c r="D9" s="120"/>
      <c r="E9" s="87" t="s">
        <v>23</v>
      </c>
      <c r="F9" s="115" t="s">
        <v>9</v>
      </c>
      <c r="G9" s="116"/>
      <c r="H9" s="116"/>
      <c r="I9" s="116"/>
      <c r="J9" s="116"/>
      <c r="K9" s="117"/>
    </row>
    <row r="10" spans="1:11" ht="22.5" customHeight="1" thickBot="1" thickTop="1">
      <c r="A10" s="88"/>
      <c r="B10" s="121"/>
      <c r="C10" s="122"/>
      <c r="D10" s="123"/>
      <c r="E10" s="88"/>
      <c r="F10" s="113" t="s">
        <v>26</v>
      </c>
      <c r="G10" s="114"/>
      <c r="H10" s="9" t="s">
        <v>10</v>
      </c>
      <c r="I10" s="113" t="s">
        <v>11</v>
      </c>
      <c r="J10" s="114"/>
      <c r="K10" s="9" t="s">
        <v>12</v>
      </c>
    </row>
    <row r="11" spans="1:11" s="24" customFormat="1" ht="21.75" customHeight="1" thickBot="1" thickTop="1">
      <c r="A11" s="27">
        <v>1</v>
      </c>
      <c r="B11" s="89" t="s">
        <v>58</v>
      </c>
      <c r="C11" s="90"/>
      <c r="D11" s="38">
        <v>1</v>
      </c>
      <c r="E11" s="27">
        <f aca="true" t="shared" si="0" ref="E11:E19">D11*F11</f>
        <v>20</v>
      </c>
      <c r="F11" s="28">
        <v>20</v>
      </c>
      <c r="G11" s="40" t="s">
        <v>61</v>
      </c>
      <c r="H11" s="27">
        <v>100</v>
      </c>
      <c r="I11" s="43">
        <v>12</v>
      </c>
      <c r="J11" s="29" t="s">
        <v>52</v>
      </c>
      <c r="K11" s="36" t="s">
        <v>31</v>
      </c>
    </row>
    <row r="12" spans="1:11" s="24" customFormat="1" ht="19.5" customHeight="1" thickBot="1" thickTop="1">
      <c r="A12" s="31">
        <v>2</v>
      </c>
      <c r="B12" s="89" t="s">
        <v>58</v>
      </c>
      <c r="C12" s="90"/>
      <c r="D12" s="39">
        <v>0.5</v>
      </c>
      <c r="E12" s="27">
        <f t="shared" si="0"/>
        <v>1</v>
      </c>
      <c r="F12" s="30">
        <v>2</v>
      </c>
      <c r="G12" s="41" t="s">
        <v>61</v>
      </c>
      <c r="H12" s="31">
        <v>100</v>
      </c>
      <c r="I12" s="42">
        <v>12</v>
      </c>
      <c r="J12" s="32" t="s">
        <v>52</v>
      </c>
      <c r="K12" s="33" t="s">
        <v>31</v>
      </c>
    </row>
    <row r="13" spans="1:11" s="24" customFormat="1" ht="21" customHeight="1" thickBot="1" thickTop="1">
      <c r="A13" s="31">
        <v>3</v>
      </c>
      <c r="B13" s="89" t="s">
        <v>68</v>
      </c>
      <c r="C13" s="90"/>
      <c r="D13" s="39">
        <v>10</v>
      </c>
      <c r="E13" s="27">
        <f t="shared" si="0"/>
        <v>20</v>
      </c>
      <c r="F13" s="30">
        <v>2</v>
      </c>
      <c r="G13" s="41" t="s">
        <v>57</v>
      </c>
      <c r="H13" s="31">
        <v>100</v>
      </c>
      <c r="I13" s="42">
        <v>8</v>
      </c>
      <c r="J13" s="32" t="s">
        <v>52</v>
      </c>
      <c r="K13" s="33" t="s">
        <v>31</v>
      </c>
    </row>
    <row r="14" spans="1:11" s="24" customFormat="1" ht="19.5" customHeight="1" thickBot="1" thickTop="1">
      <c r="A14" s="31">
        <v>4</v>
      </c>
      <c r="B14" s="89" t="s">
        <v>59</v>
      </c>
      <c r="C14" s="90"/>
      <c r="D14" s="39">
        <v>1</v>
      </c>
      <c r="E14" s="27">
        <f t="shared" si="0"/>
        <v>1</v>
      </c>
      <c r="F14" s="30">
        <v>1</v>
      </c>
      <c r="G14" s="41" t="s">
        <v>60</v>
      </c>
      <c r="H14" s="31">
        <v>100</v>
      </c>
      <c r="I14" s="42">
        <v>1</v>
      </c>
      <c r="J14" s="32" t="s">
        <v>52</v>
      </c>
      <c r="K14" s="33" t="s">
        <v>31</v>
      </c>
    </row>
    <row r="15" spans="1:11" s="24" customFormat="1" ht="28.5" customHeight="1" thickBot="1" thickTop="1">
      <c r="A15" s="31">
        <v>5</v>
      </c>
      <c r="B15" s="79" t="s">
        <v>64</v>
      </c>
      <c r="C15" s="80"/>
      <c r="D15" s="39">
        <v>1</v>
      </c>
      <c r="E15" s="27">
        <v>1</v>
      </c>
      <c r="F15" s="30">
        <v>1</v>
      </c>
      <c r="G15" s="41" t="s">
        <v>60</v>
      </c>
      <c r="H15" s="31">
        <v>100</v>
      </c>
      <c r="I15" s="42">
        <v>1</v>
      </c>
      <c r="J15" s="32" t="s">
        <v>52</v>
      </c>
      <c r="K15" s="33">
        <v>2615000</v>
      </c>
    </row>
    <row r="16" spans="1:11" s="24" customFormat="1" ht="18.75" customHeight="1" thickBot="1" thickTop="1">
      <c r="A16" s="31">
        <v>6</v>
      </c>
      <c r="B16" s="79" t="s">
        <v>65</v>
      </c>
      <c r="C16" s="80"/>
      <c r="D16" s="39">
        <v>1</v>
      </c>
      <c r="E16" s="27">
        <v>1</v>
      </c>
      <c r="F16" s="30">
        <v>1</v>
      </c>
      <c r="G16" s="41" t="s">
        <v>60</v>
      </c>
      <c r="H16" s="31">
        <v>100</v>
      </c>
      <c r="I16" s="42">
        <v>1</v>
      </c>
      <c r="J16" s="32" t="s">
        <v>52</v>
      </c>
      <c r="K16" s="33">
        <v>5000000</v>
      </c>
    </row>
    <row r="17" spans="1:11" s="24" customFormat="1" ht="25.5" customHeight="1" thickBot="1" thickTop="1">
      <c r="A17" s="31">
        <v>7</v>
      </c>
      <c r="B17" s="79" t="s">
        <v>67</v>
      </c>
      <c r="C17" s="80"/>
      <c r="D17" s="39">
        <v>4</v>
      </c>
      <c r="E17" s="27">
        <f t="shared" si="0"/>
        <v>8</v>
      </c>
      <c r="F17" s="30">
        <v>2</v>
      </c>
      <c r="G17" s="41" t="s">
        <v>69</v>
      </c>
      <c r="H17" s="31">
        <v>100</v>
      </c>
      <c r="I17" s="42">
        <v>12</v>
      </c>
      <c r="J17" s="32" t="s">
        <v>52</v>
      </c>
      <c r="K17" s="77" t="s">
        <v>31</v>
      </c>
    </row>
    <row r="18" spans="1:11" s="24" customFormat="1" ht="19.5" customHeight="1" thickBot="1" thickTop="1">
      <c r="A18" s="31">
        <v>8</v>
      </c>
      <c r="B18" s="89" t="s">
        <v>66</v>
      </c>
      <c r="C18" s="90"/>
      <c r="D18" s="39">
        <v>1</v>
      </c>
      <c r="E18" s="27">
        <f t="shared" si="0"/>
        <v>12</v>
      </c>
      <c r="F18" s="30">
        <v>12</v>
      </c>
      <c r="G18" s="41" t="s">
        <v>70</v>
      </c>
      <c r="H18" s="31">
        <v>100</v>
      </c>
      <c r="I18" s="42">
        <v>12</v>
      </c>
      <c r="J18" s="32" t="s">
        <v>52</v>
      </c>
      <c r="K18" s="33" t="s">
        <v>31</v>
      </c>
    </row>
    <row r="19" spans="1:11" s="24" customFormat="1" ht="18.75" customHeight="1" thickBot="1" thickTop="1">
      <c r="A19" s="31">
        <v>9</v>
      </c>
      <c r="B19" s="79"/>
      <c r="C19" s="80"/>
      <c r="D19" s="39"/>
      <c r="E19" s="27">
        <f t="shared" si="0"/>
        <v>0</v>
      </c>
      <c r="F19" s="30"/>
      <c r="G19" s="41"/>
      <c r="H19" s="31"/>
      <c r="I19" s="42"/>
      <c r="J19" s="32" t="s">
        <v>52</v>
      </c>
      <c r="K19" s="33" t="s">
        <v>31</v>
      </c>
    </row>
    <row r="20" spans="1:11" s="24" customFormat="1" ht="18" customHeight="1" thickBot="1" thickTop="1">
      <c r="A20" s="34">
        <v>10</v>
      </c>
      <c r="B20" s="85"/>
      <c r="C20" s="86"/>
      <c r="D20" s="45"/>
      <c r="E20" s="27">
        <f>SUM(E11:E19)</f>
        <v>64</v>
      </c>
      <c r="F20" s="46"/>
      <c r="G20" s="47"/>
      <c r="H20" s="31"/>
      <c r="I20" s="42"/>
      <c r="J20" s="32" t="s">
        <v>52</v>
      </c>
      <c r="K20" s="35" t="s">
        <v>31</v>
      </c>
    </row>
    <row r="21" ht="6.75" customHeight="1" thickTop="1"/>
    <row r="22" spans="5:11" ht="12.75">
      <c r="E22">
        <f>180/4</f>
        <v>45</v>
      </c>
      <c r="G22" s="84" t="s">
        <v>63</v>
      </c>
      <c r="H22" s="82"/>
      <c r="I22" s="82"/>
      <c r="J22" s="82"/>
      <c r="K22" s="82"/>
    </row>
    <row r="23" spans="1:11" ht="12.75">
      <c r="A23" s="82" t="s">
        <v>28</v>
      </c>
      <c r="B23" s="82"/>
      <c r="C23" s="82"/>
      <c r="D23" s="82"/>
      <c r="E23" s="82"/>
      <c r="F23" s="20"/>
      <c r="G23" s="82" t="s">
        <v>13</v>
      </c>
      <c r="H23" s="82"/>
      <c r="I23" s="82"/>
      <c r="J23" s="82"/>
      <c r="K23" s="82"/>
    </row>
    <row r="24" ht="9.75" customHeight="1"/>
    <row r="25" ht="9.75" customHeight="1"/>
    <row r="26" spans="1:11" ht="12.75">
      <c r="A26" s="81" t="str">
        <f>C4</f>
        <v>Dr. Kasiyarno, M.Hum.</v>
      </c>
      <c r="B26" s="81"/>
      <c r="C26" s="81"/>
      <c r="D26" s="81"/>
      <c r="E26" s="81"/>
      <c r="F26" s="20"/>
      <c r="G26" s="81" t="str">
        <f>H4</f>
        <v>????</v>
      </c>
      <c r="H26" s="81"/>
      <c r="I26" s="81"/>
      <c r="J26" s="81"/>
      <c r="K26" s="81"/>
    </row>
    <row r="27" spans="1:11" ht="12.75">
      <c r="A27" s="82" t="str">
        <f>C5</f>
        <v>NIP 195312031984031001</v>
      </c>
      <c r="B27" s="82"/>
      <c r="C27" s="82"/>
      <c r="D27" s="82"/>
      <c r="E27" s="82"/>
      <c r="G27" s="82" t="str">
        <f>H5</f>
        <v>NIP ????? </v>
      </c>
      <c r="H27" s="82"/>
      <c r="I27" s="82"/>
      <c r="J27" s="82"/>
      <c r="K27" s="82"/>
    </row>
    <row r="29" spans="1:6" ht="12.75">
      <c r="A29" s="83" t="s">
        <v>24</v>
      </c>
      <c r="B29" s="83"/>
      <c r="C29" s="83"/>
      <c r="D29" s="83"/>
      <c r="E29" s="83"/>
      <c r="F29" s="21"/>
    </row>
    <row r="30" spans="1:6" ht="12.75">
      <c r="A30" s="83" t="s">
        <v>25</v>
      </c>
      <c r="B30" s="83"/>
      <c r="C30" s="83"/>
      <c r="D30" s="83"/>
      <c r="E30" s="83"/>
      <c r="F30" s="21"/>
    </row>
    <row r="31" spans="1:6" ht="12.75">
      <c r="A31" s="82"/>
      <c r="B31" s="82"/>
      <c r="C31" s="82"/>
      <c r="D31" s="82"/>
      <c r="E31" s="82"/>
      <c r="F31" s="20"/>
    </row>
    <row r="34" ht="12.75">
      <c r="B34" t="s">
        <v>48</v>
      </c>
    </row>
    <row r="35" ht="12.75">
      <c r="B35" t="s">
        <v>49</v>
      </c>
    </row>
    <row r="36" ht="12.75">
      <c r="B36" t="s">
        <v>50</v>
      </c>
    </row>
    <row r="37" ht="12.75">
      <c r="B37" t="s">
        <v>51</v>
      </c>
    </row>
  </sheetData>
  <sheetProtection/>
  <mergeCells count="45">
    <mergeCell ref="B13:C13"/>
    <mergeCell ref="B12:C12"/>
    <mergeCell ref="I10:J10"/>
    <mergeCell ref="E9:E10"/>
    <mergeCell ref="B11:C11"/>
    <mergeCell ref="F9:K9"/>
    <mergeCell ref="B9:D10"/>
    <mergeCell ref="F10:G10"/>
    <mergeCell ref="F6:G6"/>
    <mergeCell ref="C6:D6"/>
    <mergeCell ref="H6:K6"/>
    <mergeCell ref="F8:G8"/>
    <mergeCell ref="H7:K7"/>
    <mergeCell ref="F7:G7"/>
    <mergeCell ref="C7:D7"/>
    <mergeCell ref="C8:D8"/>
    <mergeCell ref="H8:K8"/>
    <mergeCell ref="C5:D5"/>
    <mergeCell ref="F4:G4"/>
    <mergeCell ref="H5:K5"/>
    <mergeCell ref="F5:G5"/>
    <mergeCell ref="A1:K1"/>
    <mergeCell ref="A2:K2"/>
    <mergeCell ref="H4:K4"/>
    <mergeCell ref="B3:D3"/>
    <mergeCell ref="C4:D4"/>
    <mergeCell ref="F3:K3"/>
    <mergeCell ref="A30:E30"/>
    <mergeCell ref="A9:A10"/>
    <mergeCell ref="A31:E31"/>
    <mergeCell ref="A26:E26"/>
    <mergeCell ref="A23:E23"/>
    <mergeCell ref="A27:E27"/>
    <mergeCell ref="B17:C17"/>
    <mergeCell ref="B18:C18"/>
    <mergeCell ref="B19:C19"/>
    <mergeCell ref="B14:C14"/>
    <mergeCell ref="B15:C15"/>
    <mergeCell ref="G26:K26"/>
    <mergeCell ref="G27:K27"/>
    <mergeCell ref="A29:E29"/>
    <mergeCell ref="G23:K23"/>
    <mergeCell ref="G22:K22"/>
    <mergeCell ref="B20:C20"/>
    <mergeCell ref="B16:C16"/>
  </mergeCells>
  <printOptions/>
  <pageMargins left="0.7480314960629921" right="0.52" top="0.6692913385826772" bottom="0.472440944881889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0">
      <selection activeCell="M15" sqref="M15"/>
    </sheetView>
  </sheetViews>
  <sheetFormatPr defaultColWidth="9.140625" defaultRowHeight="12.75"/>
  <cols>
    <col min="1" max="1" width="4.28125" style="0" customWidth="1"/>
    <col min="2" max="2" width="44.57421875" style="0" bestFit="1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7.7109375" style="0" customWidth="1"/>
    <col min="10" max="10" width="8.14062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7.7109375" style="0" customWidth="1"/>
    <col min="17" max="17" width="13.140625" style="0" customWidth="1"/>
    <col min="18" max="18" width="9.57421875" style="0" customWidth="1"/>
    <col min="19" max="19" width="9.8515625" style="0" customWidth="1"/>
    <col min="20" max="20" width="5.421875" style="0" customWidth="1"/>
    <col min="21" max="21" width="8.28125" style="0" customWidth="1"/>
    <col min="22" max="22" width="7.140625" style="0" customWidth="1"/>
    <col min="23" max="23" width="7.28125" style="0" customWidth="1"/>
    <col min="24" max="24" width="11.8515625" style="0" bestFit="1" customWidth="1"/>
    <col min="25" max="25" width="8.57421875" style="0" bestFit="1" customWidth="1"/>
    <col min="26" max="26" width="7.28125" style="0" customWidth="1"/>
    <col min="27" max="27" width="7.57421875" style="0" customWidth="1"/>
    <col min="28" max="29" width="7.421875" style="0" bestFit="1" customWidth="1"/>
    <col min="30" max="30" width="8.57421875" style="0" customWidth="1"/>
    <col min="31" max="31" width="12.8515625" style="0" customWidth="1"/>
    <col min="32" max="32" width="18.57421875" style="0" customWidth="1"/>
    <col min="33" max="33" width="4.57421875" style="0" customWidth="1"/>
    <col min="34" max="34" width="4.7109375" style="0" customWidth="1"/>
    <col min="36" max="41" width="9.140625" style="0" hidden="1" customWidth="1"/>
  </cols>
  <sheetData>
    <row r="1" spans="1:18" ht="15.75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.7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7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6" ht="13.5" thickBot="1">
      <c r="A4" s="44" t="s">
        <v>55</v>
      </c>
      <c r="B4" s="11"/>
      <c r="C4" s="11"/>
      <c r="D4" s="11"/>
      <c r="E4" s="11"/>
      <c r="F4" s="11"/>
    </row>
    <row r="5" spans="1:36" ht="13.5" customHeight="1" thickBot="1" thickTop="1">
      <c r="A5" s="87" t="s">
        <v>1</v>
      </c>
      <c r="B5" s="131" t="s">
        <v>30</v>
      </c>
      <c r="C5" s="131" t="s">
        <v>23</v>
      </c>
      <c r="D5" s="115" t="s">
        <v>9</v>
      </c>
      <c r="E5" s="116"/>
      <c r="F5" s="116"/>
      <c r="G5" s="116"/>
      <c r="H5" s="116"/>
      <c r="I5" s="117"/>
      <c r="J5" s="151" t="s">
        <v>23</v>
      </c>
      <c r="K5" s="115" t="s">
        <v>14</v>
      </c>
      <c r="L5" s="116"/>
      <c r="M5" s="116"/>
      <c r="N5" s="116"/>
      <c r="O5" s="116"/>
      <c r="P5" s="117"/>
      <c r="Q5" s="149" t="s">
        <v>15</v>
      </c>
      <c r="R5" s="129" t="s">
        <v>22</v>
      </c>
      <c r="AB5" s="69"/>
      <c r="AC5" s="69"/>
      <c r="AD5" s="69"/>
      <c r="AE5" s="69"/>
      <c r="AF5" s="69"/>
      <c r="AG5" s="69"/>
      <c r="AH5" s="69"/>
      <c r="AI5" s="69"/>
      <c r="AJ5" s="69"/>
    </row>
    <row r="6" spans="1:34" ht="14.25" customHeight="1" thickBot="1" thickTop="1">
      <c r="A6" s="88"/>
      <c r="B6" s="132"/>
      <c r="C6" s="132"/>
      <c r="D6" s="136" t="s">
        <v>27</v>
      </c>
      <c r="E6" s="137"/>
      <c r="F6" s="10" t="s">
        <v>16</v>
      </c>
      <c r="G6" s="136" t="s">
        <v>17</v>
      </c>
      <c r="H6" s="137"/>
      <c r="I6" s="10" t="s">
        <v>18</v>
      </c>
      <c r="J6" s="152"/>
      <c r="K6" s="136" t="s">
        <v>27</v>
      </c>
      <c r="L6" s="137"/>
      <c r="M6" s="10" t="s">
        <v>16</v>
      </c>
      <c r="N6" s="136" t="s">
        <v>17</v>
      </c>
      <c r="O6" s="137"/>
      <c r="P6" s="10" t="s">
        <v>18</v>
      </c>
      <c r="Q6" s="150"/>
      <c r="R6" s="130"/>
      <c r="W6" s="70" t="s">
        <v>39</v>
      </c>
      <c r="X6" s="70" t="s">
        <v>40</v>
      </c>
      <c r="Y6" s="70" t="s">
        <v>33</v>
      </c>
      <c r="Z6" s="70" t="s">
        <v>34</v>
      </c>
      <c r="AA6" s="70" t="s">
        <v>35</v>
      </c>
      <c r="AB6" s="70" t="s">
        <v>36</v>
      </c>
      <c r="AC6" s="70" t="s">
        <v>43</v>
      </c>
      <c r="AD6" s="70" t="s">
        <v>44</v>
      </c>
      <c r="AE6" s="70" t="s">
        <v>45</v>
      </c>
      <c r="AF6" s="70" t="s">
        <v>46</v>
      </c>
      <c r="AG6" s="70"/>
      <c r="AH6" s="70"/>
    </row>
    <row r="7" spans="1:18" ht="7.5" customHeight="1" thickBot="1" thickTop="1">
      <c r="A7" s="17">
        <v>1</v>
      </c>
      <c r="B7" s="18">
        <v>2</v>
      </c>
      <c r="C7" s="18">
        <v>3</v>
      </c>
      <c r="D7" s="138">
        <v>4</v>
      </c>
      <c r="E7" s="139"/>
      <c r="F7" s="18">
        <v>5</v>
      </c>
      <c r="G7" s="138">
        <v>6</v>
      </c>
      <c r="H7" s="139"/>
      <c r="I7" s="18">
        <v>7</v>
      </c>
      <c r="J7" s="18">
        <v>8</v>
      </c>
      <c r="K7" s="138">
        <v>9</v>
      </c>
      <c r="L7" s="139"/>
      <c r="M7" s="18">
        <v>10</v>
      </c>
      <c r="N7" s="138">
        <v>11</v>
      </c>
      <c r="O7" s="139"/>
      <c r="P7" s="18">
        <v>12</v>
      </c>
      <c r="Q7" s="19">
        <v>13</v>
      </c>
      <c r="R7" s="18">
        <v>14</v>
      </c>
    </row>
    <row r="8" spans="1:41" s="25" customFormat="1" ht="23.25" customHeight="1" thickBot="1" thickTop="1">
      <c r="A8" s="48">
        <v>1</v>
      </c>
      <c r="B8" s="76" t="str">
        <f>SKP!B11</f>
        <v>Melaksanakan perkuliahan</v>
      </c>
      <c r="C8" s="48">
        <f>SKP!E11</f>
        <v>20</v>
      </c>
      <c r="D8" s="50">
        <f>SKP!F11</f>
        <v>20</v>
      </c>
      <c r="E8" s="51" t="str">
        <f>SKP!G11</f>
        <v>sks</v>
      </c>
      <c r="F8" s="52">
        <f>SKP!H11</f>
        <v>100</v>
      </c>
      <c r="G8" s="50">
        <f>SKP!I11</f>
        <v>12</v>
      </c>
      <c r="H8" s="52" t="str">
        <f>SKP!J11</f>
        <v>bulan</v>
      </c>
      <c r="I8" s="53" t="str">
        <f>SKP!K11</f>
        <v>-</v>
      </c>
      <c r="J8" s="48">
        <f>K8*SKP!D11</f>
        <v>20</v>
      </c>
      <c r="K8" s="50">
        <v>20</v>
      </c>
      <c r="L8" s="51" t="str">
        <f>E8</f>
        <v>sks</v>
      </c>
      <c r="M8" s="48">
        <v>100</v>
      </c>
      <c r="N8" s="50">
        <v>12</v>
      </c>
      <c r="O8" s="52" t="str">
        <f>H8</f>
        <v>bulan</v>
      </c>
      <c r="P8" s="54" t="s">
        <v>31</v>
      </c>
      <c r="Q8" s="74">
        <f>AG8</f>
        <v>276</v>
      </c>
      <c r="R8" s="55">
        <f>IF(I8="-",IF(P8="-",Q8/3,Q8/4),Q8/4)</f>
        <v>92</v>
      </c>
      <c r="T8" s="25">
        <f>IF(D8&gt;0,1,0)</f>
        <v>1</v>
      </c>
      <c r="U8" s="25">
        <f aca="true" t="shared" si="0" ref="U8:U17">_xlfn.IFERROR(R8,0)</f>
        <v>92</v>
      </c>
      <c r="W8" s="25">
        <f>100-(N8/G8*100)</f>
        <v>0</v>
      </c>
      <c r="X8" s="71" t="e">
        <f>100-(P8/I8*100)</f>
        <v>#VALUE!</v>
      </c>
      <c r="Y8" s="25">
        <f>K8/D8*100</f>
        <v>100</v>
      </c>
      <c r="Z8" s="25">
        <f>M8/F8*100</f>
        <v>100</v>
      </c>
      <c r="AA8" s="67">
        <f>IF(W8&gt;24,AD8,AC8)</f>
        <v>76.00000000000001</v>
      </c>
      <c r="AB8" s="67" t="e">
        <f>IF(X8&gt;24,AF8,AE8)</f>
        <v>#VALUE!</v>
      </c>
      <c r="AC8" s="25">
        <f>((1.76*G8-N8)/G8)*100</f>
        <v>76.00000000000001</v>
      </c>
      <c r="AD8" s="25">
        <f>76-((((1.76*G8-N8)/G8)*100)-100)</f>
        <v>99.99999999999999</v>
      </c>
      <c r="AE8" t="e">
        <f>((1.76*I8-P8)/I8)*100</f>
        <v>#VALUE!</v>
      </c>
      <c r="AF8" t="e">
        <f>76-((((1.76*I8-P8)/I8)*100)-100)</f>
        <v>#VALUE!</v>
      </c>
      <c r="AG8">
        <f aca="true" t="shared" si="1" ref="AG8:AG17">_xlfn.IFERROR(SUM(Y8:AB8),SUM(Y8:AA8))</f>
        <v>276</v>
      </c>
      <c r="AH8"/>
      <c r="AK8" s="72">
        <f>100-(N8/G8*100)</f>
        <v>0</v>
      </c>
      <c r="AL8" s="73" t="e">
        <f>100-(P8/I8*100)</f>
        <v>#VALUE!</v>
      </c>
      <c r="AM8" s="67" t="e">
        <f aca="true" t="shared" si="2" ref="AM8:AM17">IF(AND(AK8&gt;24,AL8&gt;24),(_xlfn.IFERROR(((K8/D8*100)+(M8/F8*100)+(76-((((1.76*G8-N8)/G8)*100)-100))+(76-((((1.76*I8-P8)/I8)*100)-100))),((K8/D8*100)+(M8/F8*100)+(76-((((1.76*G8-N8)/G8)*100)-100))))),(_xlfn.IFERROR(((K8/D8*100)+(M8/F8*100)+(((1.76*G8-N8)/G8)*100))+(((1.76*I8-P8)/I8)*100),((K8/D8*100)+(M8/F8*100)+(((1.76*G8-N8)/G8)*100)))))</f>
        <v>#VALUE!</v>
      </c>
      <c r="AN8" s="69">
        <f>IF(AK8&gt;24,(((K8/D8*100)+(M8/F8*100)+(76-((((1.76*G8-N8)/G8)*100)-100)))),(((K8/D8*100)+(M8/F8*100)+(((1.76*G8-N8)/G8)*100))))</f>
        <v>276</v>
      </c>
      <c r="AO8" s="25">
        <f aca="true" t="shared" si="3" ref="AO8:AO17">_xlfn.IFERROR(AM8,AN8)</f>
        <v>276</v>
      </c>
    </row>
    <row r="9" spans="1:41" s="25" customFormat="1" ht="15.75" customHeight="1" thickBot="1" thickTop="1">
      <c r="A9" s="56">
        <v>2</v>
      </c>
      <c r="B9" s="49" t="str">
        <f>SKP!B12</f>
        <v>Melaksanakan perkuliahan</v>
      </c>
      <c r="C9" s="48">
        <f>SKP!E12</f>
        <v>1</v>
      </c>
      <c r="D9" s="50">
        <f>SKP!F12</f>
        <v>2</v>
      </c>
      <c r="E9" s="51" t="str">
        <f>SKP!G12</f>
        <v>sks</v>
      </c>
      <c r="F9" s="52">
        <f>SKP!H12</f>
        <v>100</v>
      </c>
      <c r="G9" s="50">
        <f>SKP!I12</f>
        <v>12</v>
      </c>
      <c r="H9" s="52" t="str">
        <f>SKP!J12</f>
        <v>bulan</v>
      </c>
      <c r="I9" s="53" t="str">
        <f>SKP!K12</f>
        <v>-</v>
      </c>
      <c r="J9" s="48">
        <f>K9*SKP!D12</f>
        <v>1</v>
      </c>
      <c r="K9" s="50">
        <v>2</v>
      </c>
      <c r="L9" s="51" t="str">
        <f>E9</f>
        <v>sks</v>
      </c>
      <c r="M9" s="48">
        <v>100</v>
      </c>
      <c r="N9" s="50">
        <v>12</v>
      </c>
      <c r="O9" s="52" t="str">
        <f>H9</f>
        <v>bulan</v>
      </c>
      <c r="P9" s="54" t="s">
        <v>31</v>
      </c>
      <c r="Q9" s="74">
        <f aca="true" t="shared" si="4" ref="Q9:Q17">AG9</f>
        <v>276</v>
      </c>
      <c r="R9" s="55">
        <f aca="true" t="shared" si="5" ref="R9:R17">IF(I9="-",IF(P9="-",Q9/3,Q9/4),Q9/4)</f>
        <v>92</v>
      </c>
      <c r="T9" s="25">
        <f aca="true" t="shared" si="6" ref="T9:T17">IF(D9&gt;0,1,0)</f>
        <v>1</v>
      </c>
      <c r="U9" s="25">
        <f t="shared" si="0"/>
        <v>92</v>
      </c>
      <c r="W9" s="25">
        <f aca="true" t="shared" si="7" ref="W9:W17">100-(N9/G9*100)</f>
        <v>0</v>
      </c>
      <c r="X9" s="71" t="e">
        <f aca="true" t="shared" si="8" ref="X9:X17">100-(P9/I9*100)</f>
        <v>#VALUE!</v>
      </c>
      <c r="Y9" s="25">
        <f aca="true" t="shared" si="9" ref="Y9:Y17">K9/D9*100</f>
        <v>100</v>
      </c>
      <c r="Z9" s="25">
        <f aca="true" t="shared" si="10" ref="Z9:Z17">M9/F9*100</f>
        <v>100</v>
      </c>
      <c r="AA9" s="67">
        <f aca="true" t="shared" si="11" ref="AA9:AA17">IF(W9&gt;24,AD9,AC9)</f>
        <v>76.00000000000001</v>
      </c>
      <c r="AB9" s="67" t="e">
        <f aca="true" t="shared" si="12" ref="AB9:AB17">IF(X9&gt;24,AF9,AE9)</f>
        <v>#VALUE!</v>
      </c>
      <c r="AC9" s="25">
        <f aca="true" t="shared" si="13" ref="AC9:AC17">((1.76*G9-N9)/G9)*100</f>
        <v>76.00000000000001</v>
      </c>
      <c r="AD9" s="25">
        <f aca="true" t="shared" si="14" ref="AD9:AD17">76-((((1.76*G9-N9)/G9)*100)-100)</f>
        <v>99.99999999999999</v>
      </c>
      <c r="AE9" t="e">
        <f aca="true" t="shared" si="15" ref="AE9:AE17">((1.76*I9-P9)/I9)*100</f>
        <v>#VALUE!</v>
      </c>
      <c r="AF9" t="e">
        <f aca="true" t="shared" si="16" ref="AF9:AF17">76-((((1.76*I9-P9)/I9)*100)-100)</f>
        <v>#VALUE!</v>
      </c>
      <c r="AG9">
        <f t="shared" si="1"/>
        <v>276</v>
      </c>
      <c r="AH9"/>
      <c r="AK9" s="72">
        <f aca="true" t="shared" si="17" ref="AK9:AK17">100-(N9/G9*100)</f>
        <v>0</v>
      </c>
      <c r="AL9" s="73" t="e">
        <f aca="true" t="shared" si="18" ref="AL9:AL17">100-(P9/I9*100)</f>
        <v>#VALUE!</v>
      </c>
      <c r="AM9" s="67" t="e">
        <f t="shared" si="2"/>
        <v>#VALUE!</v>
      </c>
      <c r="AN9" s="69">
        <f aca="true" t="shared" si="19" ref="AN9:AN17">IF(AK9&gt;24,(((K9/D9*100)+(M9/F9*100)+(76-((((1.76*G9-N9)/G9)*100)-100)))),(((K9/D9*100)+(M9/F9*100)+(((1.76*G9-N9)/G9)*100))))</f>
        <v>276</v>
      </c>
      <c r="AO9" s="25">
        <f t="shared" si="3"/>
        <v>276</v>
      </c>
    </row>
    <row r="10" spans="1:41" s="25" customFormat="1" ht="14.25" customHeight="1" thickBot="1" thickTop="1">
      <c r="A10" s="56">
        <v>3</v>
      </c>
      <c r="B10" s="49" t="str">
        <f>SKP!B13</f>
        <v>Menulis di proceding / jurnal nasional </v>
      </c>
      <c r="C10" s="48">
        <f>SKP!E13</f>
        <v>20</v>
      </c>
      <c r="D10" s="50">
        <f>SKP!F13</f>
        <v>2</v>
      </c>
      <c r="E10" s="51" t="str">
        <f>SKP!G13</f>
        <v>artikel</v>
      </c>
      <c r="F10" s="52">
        <f>SKP!H13</f>
        <v>100</v>
      </c>
      <c r="G10" s="50">
        <f>SKP!I13</f>
        <v>8</v>
      </c>
      <c r="H10" s="52" t="str">
        <f>SKP!J13</f>
        <v>bulan</v>
      </c>
      <c r="I10" s="53" t="str">
        <f>SKP!K13</f>
        <v>-</v>
      </c>
      <c r="J10" s="48">
        <f>K10*SKP!D13</f>
        <v>20</v>
      </c>
      <c r="K10" s="50">
        <v>2</v>
      </c>
      <c r="L10" s="51" t="str">
        <f>E10</f>
        <v>artikel</v>
      </c>
      <c r="M10" s="48">
        <v>100</v>
      </c>
      <c r="N10" s="50">
        <v>8</v>
      </c>
      <c r="O10" s="52" t="str">
        <f>H10</f>
        <v>bulan</v>
      </c>
      <c r="P10" s="54" t="s">
        <v>31</v>
      </c>
      <c r="Q10" s="74">
        <f t="shared" si="4"/>
        <v>276</v>
      </c>
      <c r="R10" s="55">
        <f t="shared" si="5"/>
        <v>92</v>
      </c>
      <c r="T10" s="25">
        <f t="shared" si="6"/>
        <v>1</v>
      </c>
      <c r="U10" s="25">
        <f t="shared" si="0"/>
        <v>92</v>
      </c>
      <c r="W10" s="25">
        <f t="shared" si="7"/>
        <v>0</v>
      </c>
      <c r="X10" s="71" t="e">
        <f t="shared" si="8"/>
        <v>#VALUE!</v>
      </c>
      <c r="Y10" s="25">
        <f t="shared" si="9"/>
        <v>100</v>
      </c>
      <c r="Z10" s="25">
        <f t="shared" si="10"/>
        <v>100</v>
      </c>
      <c r="AA10" s="67">
        <f t="shared" si="11"/>
        <v>76</v>
      </c>
      <c r="AB10" s="67" t="e">
        <f t="shared" si="12"/>
        <v>#VALUE!</v>
      </c>
      <c r="AC10" s="25">
        <f t="shared" si="13"/>
        <v>76</v>
      </c>
      <c r="AD10" s="25">
        <f t="shared" si="14"/>
        <v>100</v>
      </c>
      <c r="AE10" t="e">
        <f t="shared" si="15"/>
        <v>#VALUE!</v>
      </c>
      <c r="AF10" t="e">
        <f t="shared" si="16"/>
        <v>#VALUE!</v>
      </c>
      <c r="AG10">
        <f t="shared" si="1"/>
        <v>276</v>
      </c>
      <c r="AH10"/>
      <c r="AI10" s="69"/>
      <c r="AJ10" s="69"/>
      <c r="AK10" s="72">
        <f t="shared" si="17"/>
        <v>0</v>
      </c>
      <c r="AL10" s="73" t="e">
        <f t="shared" si="18"/>
        <v>#VALUE!</v>
      </c>
      <c r="AM10" s="67" t="e">
        <f t="shared" si="2"/>
        <v>#VALUE!</v>
      </c>
      <c r="AN10" s="69">
        <f t="shared" si="19"/>
        <v>276</v>
      </c>
      <c r="AO10" s="25">
        <f t="shared" si="3"/>
        <v>276</v>
      </c>
    </row>
    <row r="11" spans="1:41" s="25" customFormat="1" ht="14.25" customHeight="1" thickBot="1" thickTop="1">
      <c r="A11" s="56">
        <v>4</v>
      </c>
      <c r="B11" s="49" t="str">
        <f>SKP!B14</f>
        <v>Pengabdian masyarakat memberikan  penyuluhan pada masyarakat</v>
      </c>
      <c r="C11" s="48">
        <f>SKP!E14</f>
        <v>1</v>
      </c>
      <c r="D11" s="50">
        <f>SKP!F14</f>
        <v>1</v>
      </c>
      <c r="E11" s="51" t="str">
        <f>SKP!G14</f>
        <v>keg</v>
      </c>
      <c r="F11" s="52">
        <f>SKP!H14</f>
        <v>100</v>
      </c>
      <c r="G11" s="50">
        <f>SKP!I14</f>
        <v>1</v>
      </c>
      <c r="H11" s="52" t="str">
        <f>SKP!J14</f>
        <v>bulan</v>
      </c>
      <c r="I11" s="53" t="str">
        <f>SKP!K14</f>
        <v>-</v>
      </c>
      <c r="J11" s="48">
        <f>K11*SKP!D14</f>
        <v>1</v>
      </c>
      <c r="K11" s="50">
        <v>1</v>
      </c>
      <c r="L11" s="51" t="str">
        <f>E11</f>
        <v>keg</v>
      </c>
      <c r="M11" s="48">
        <v>100</v>
      </c>
      <c r="N11" s="50">
        <v>1</v>
      </c>
      <c r="O11" s="52" t="str">
        <f>H11</f>
        <v>bulan</v>
      </c>
      <c r="P11" s="54" t="s">
        <v>31</v>
      </c>
      <c r="Q11" s="74">
        <f t="shared" si="4"/>
        <v>276</v>
      </c>
      <c r="R11" s="55">
        <f t="shared" si="5"/>
        <v>92</v>
      </c>
      <c r="T11" s="25">
        <f t="shared" si="6"/>
        <v>1</v>
      </c>
      <c r="U11" s="25">
        <f t="shared" si="0"/>
        <v>92</v>
      </c>
      <c r="W11" s="25">
        <f t="shared" si="7"/>
        <v>0</v>
      </c>
      <c r="X11" s="71" t="e">
        <f t="shared" si="8"/>
        <v>#VALUE!</v>
      </c>
      <c r="Y11" s="25">
        <f t="shared" si="9"/>
        <v>100</v>
      </c>
      <c r="Z11" s="25">
        <f t="shared" si="10"/>
        <v>100</v>
      </c>
      <c r="AA11" s="67">
        <f t="shared" si="11"/>
        <v>76</v>
      </c>
      <c r="AB11" s="67" t="e">
        <f t="shared" si="12"/>
        <v>#VALUE!</v>
      </c>
      <c r="AC11" s="25">
        <f t="shared" si="13"/>
        <v>76</v>
      </c>
      <c r="AD11" s="25">
        <f t="shared" si="14"/>
        <v>100</v>
      </c>
      <c r="AE11" t="e">
        <f t="shared" si="15"/>
        <v>#VALUE!</v>
      </c>
      <c r="AF11" t="e">
        <f t="shared" si="16"/>
        <v>#VALUE!</v>
      </c>
      <c r="AG11">
        <f t="shared" si="1"/>
        <v>276</v>
      </c>
      <c r="AH11"/>
      <c r="AK11" s="72">
        <f t="shared" si="17"/>
        <v>0</v>
      </c>
      <c r="AL11" s="73" t="e">
        <f t="shared" si="18"/>
        <v>#VALUE!</v>
      </c>
      <c r="AM11" s="67" t="e">
        <f t="shared" si="2"/>
        <v>#VALUE!</v>
      </c>
      <c r="AN11" s="69">
        <f t="shared" si="19"/>
        <v>276</v>
      </c>
      <c r="AO11" s="25">
        <f t="shared" si="3"/>
        <v>276</v>
      </c>
    </row>
    <row r="12" spans="1:41" s="25" customFormat="1" ht="27" customHeight="1" thickBot="1" thickTop="1">
      <c r="A12" s="56">
        <v>5</v>
      </c>
      <c r="B12" s="49" t="str">
        <f>SKP!B15</f>
        <v>Berperan serta pada pertemuan ilmiah Workshop Network Security oleh APNIC di ITB|(peserta)</v>
      </c>
      <c r="C12" s="48">
        <f>SKP!E15</f>
        <v>1</v>
      </c>
      <c r="D12" s="50">
        <f>SKP!F15</f>
        <v>1</v>
      </c>
      <c r="E12" s="51" t="str">
        <f>SKP!G15</f>
        <v>keg</v>
      </c>
      <c r="F12" s="52">
        <f>SKP!H15</f>
        <v>100</v>
      </c>
      <c r="G12" s="50">
        <v>12</v>
      </c>
      <c r="H12" s="52" t="str">
        <f>SKP!J15</f>
        <v>bulan</v>
      </c>
      <c r="I12" s="53">
        <f>SKP!K15</f>
        <v>2615000</v>
      </c>
      <c r="J12" s="48">
        <f>K12*SKP!D15</f>
        <v>1</v>
      </c>
      <c r="K12" s="50">
        <v>1</v>
      </c>
      <c r="L12" s="51" t="str">
        <f aca="true" t="shared" si="20" ref="L12:L17">E12</f>
        <v>keg</v>
      </c>
      <c r="M12" s="48">
        <v>100</v>
      </c>
      <c r="N12" s="50">
        <v>12</v>
      </c>
      <c r="O12" s="52" t="str">
        <f aca="true" t="shared" si="21" ref="O12:O17">H12</f>
        <v>bulan</v>
      </c>
      <c r="P12" s="54">
        <v>2600000</v>
      </c>
      <c r="Q12" s="74">
        <f t="shared" si="4"/>
        <v>352.57361376673043</v>
      </c>
      <c r="R12" s="55">
        <f t="shared" si="5"/>
        <v>88.14340344168261</v>
      </c>
      <c r="T12" s="25">
        <f t="shared" si="6"/>
        <v>1</v>
      </c>
      <c r="U12" s="25">
        <f t="shared" si="0"/>
        <v>88.14340344168261</v>
      </c>
      <c r="W12" s="25">
        <f t="shared" si="7"/>
        <v>0</v>
      </c>
      <c r="X12" s="71">
        <f t="shared" si="8"/>
        <v>0.5736137667304035</v>
      </c>
      <c r="Y12" s="25">
        <f t="shared" si="9"/>
        <v>100</v>
      </c>
      <c r="Z12" s="25">
        <f t="shared" si="10"/>
        <v>100</v>
      </c>
      <c r="AA12" s="67">
        <f t="shared" si="11"/>
        <v>76.00000000000001</v>
      </c>
      <c r="AB12" s="67">
        <f t="shared" si="12"/>
        <v>76.5736137667304</v>
      </c>
      <c r="AC12" s="25">
        <f t="shared" si="13"/>
        <v>76.00000000000001</v>
      </c>
      <c r="AD12" s="25">
        <f t="shared" si="14"/>
        <v>99.99999999999999</v>
      </c>
      <c r="AE12">
        <f t="shared" si="15"/>
        <v>76.5736137667304</v>
      </c>
      <c r="AF12">
        <f t="shared" si="16"/>
        <v>99.4263862332696</v>
      </c>
      <c r="AG12">
        <f t="shared" si="1"/>
        <v>352.57361376673043</v>
      </c>
      <c r="AH12"/>
      <c r="AK12" s="67">
        <f t="shared" si="17"/>
        <v>0</v>
      </c>
      <c r="AL12" s="68">
        <f t="shared" si="18"/>
        <v>0.5736137667304035</v>
      </c>
      <c r="AM12" s="67">
        <f t="shared" si="2"/>
        <v>352.57361376673043</v>
      </c>
      <c r="AN12" s="69">
        <f t="shared" si="19"/>
        <v>276</v>
      </c>
      <c r="AO12" s="25">
        <f t="shared" si="3"/>
        <v>352.57361376673043</v>
      </c>
    </row>
    <row r="13" spans="1:41" s="25" customFormat="1" ht="15.75" customHeight="1" thickBot="1" thickTop="1">
      <c r="A13" s="56">
        <v>6</v>
      </c>
      <c r="B13" s="49" t="str">
        <f>SKP!B16</f>
        <v>Berperan serta pada pertemuan ilmiah APTIKOM di Makasar|(peserta)</v>
      </c>
      <c r="C13" s="48">
        <f>SKP!E16</f>
        <v>1</v>
      </c>
      <c r="D13" s="50">
        <f>SKP!F16</f>
        <v>1</v>
      </c>
      <c r="E13" s="51" t="str">
        <f>SKP!G16</f>
        <v>keg</v>
      </c>
      <c r="F13" s="52">
        <f>SKP!H16</f>
        <v>100</v>
      </c>
      <c r="G13" s="50">
        <f>SKP!I16</f>
        <v>1</v>
      </c>
      <c r="H13" s="52" t="str">
        <f>SKP!J16</f>
        <v>bulan</v>
      </c>
      <c r="I13" s="53">
        <v>450000</v>
      </c>
      <c r="J13" s="48">
        <v>1</v>
      </c>
      <c r="K13" s="50">
        <v>1</v>
      </c>
      <c r="L13" s="51" t="str">
        <f t="shared" si="20"/>
        <v>keg</v>
      </c>
      <c r="M13" s="48">
        <v>100</v>
      </c>
      <c r="N13" s="50">
        <v>1</v>
      </c>
      <c r="O13" s="52" t="str">
        <f t="shared" si="21"/>
        <v>bulan</v>
      </c>
      <c r="P13" s="54">
        <v>5500000</v>
      </c>
      <c r="Q13" s="74">
        <f t="shared" si="4"/>
        <v>-770.2222222222222</v>
      </c>
      <c r="R13" s="55">
        <f t="shared" si="5"/>
        <v>-192.55555555555554</v>
      </c>
      <c r="T13" s="25">
        <f t="shared" si="6"/>
        <v>1</v>
      </c>
      <c r="U13" s="25">
        <f t="shared" si="0"/>
        <v>-192.55555555555554</v>
      </c>
      <c r="W13" s="25">
        <f t="shared" si="7"/>
        <v>0</v>
      </c>
      <c r="X13" s="71">
        <f t="shared" si="8"/>
        <v>-1122.2222222222222</v>
      </c>
      <c r="Y13" s="25">
        <f t="shared" si="9"/>
        <v>100</v>
      </c>
      <c r="Z13" s="25">
        <f t="shared" si="10"/>
        <v>100</v>
      </c>
      <c r="AA13" s="67">
        <f t="shared" si="11"/>
        <v>76</v>
      </c>
      <c r="AB13" s="67">
        <f t="shared" si="12"/>
        <v>-1046.2222222222222</v>
      </c>
      <c r="AC13" s="25">
        <f t="shared" si="13"/>
        <v>76</v>
      </c>
      <c r="AD13" s="25">
        <f t="shared" si="14"/>
        <v>100</v>
      </c>
      <c r="AE13">
        <f t="shared" si="15"/>
        <v>-1046.2222222222222</v>
      </c>
      <c r="AF13">
        <f t="shared" si="16"/>
        <v>1222.2222222222222</v>
      </c>
      <c r="AG13">
        <f t="shared" si="1"/>
        <v>-770.2222222222222</v>
      </c>
      <c r="AH13"/>
      <c r="AK13" s="67">
        <f t="shared" si="17"/>
        <v>0</v>
      </c>
      <c r="AL13" s="68">
        <f t="shared" si="18"/>
        <v>-1122.2222222222222</v>
      </c>
      <c r="AM13" s="67">
        <f t="shared" si="2"/>
        <v>-770.2222222222222</v>
      </c>
      <c r="AN13" s="69">
        <f t="shared" si="19"/>
        <v>276</v>
      </c>
      <c r="AO13" s="25">
        <f t="shared" si="3"/>
        <v>-770.2222222222222</v>
      </c>
    </row>
    <row r="14" spans="1:41" s="25" customFormat="1" ht="12.75" customHeight="1" thickBot="1" thickTop="1">
      <c r="A14" s="56">
        <v>7</v>
      </c>
      <c r="B14" s="49" t="str">
        <f>SKP!B17</f>
        <v>Menjabat sebagai kepala Pusat Pengelolaan Elearning dan Peningkatan Instruksional</v>
      </c>
      <c r="C14" s="48">
        <f>SKP!E17</f>
        <v>8</v>
      </c>
      <c r="D14" s="50">
        <f>SKP!F17</f>
        <v>2</v>
      </c>
      <c r="E14" s="51" t="str">
        <f>SKP!G17</f>
        <v>semestr</v>
      </c>
      <c r="F14" s="52">
        <f>SKP!H17</f>
        <v>100</v>
      </c>
      <c r="G14" s="50">
        <f>SKP!I17</f>
        <v>12</v>
      </c>
      <c r="H14" s="52" t="str">
        <f>SKP!J17</f>
        <v>bulan</v>
      </c>
      <c r="I14" s="53" t="str">
        <f>SKP!K17</f>
        <v>-</v>
      </c>
      <c r="J14" s="48">
        <f>K14*SKP!D17</f>
        <v>8</v>
      </c>
      <c r="K14" s="50">
        <v>2</v>
      </c>
      <c r="L14" s="51" t="str">
        <f t="shared" si="20"/>
        <v>semestr</v>
      </c>
      <c r="M14" s="48">
        <v>100</v>
      </c>
      <c r="N14" s="50">
        <v>12</v>
      </c>
      <c r="O14" s="52" t="str">
        <f t="shared" si="21"/>
        <v>bulan</v>
      </c>
      <c r="P14" s="78" t="s">
        <v>31</v>
      </c>
      <c r="Q14" s="74">
        <f t="shared" si="4"/>
        <v>276</v>
      </c>
      <c r="R14" s="55">
        <f t="shared" si="5"/>
        <v>92</v>
      </c>
      <c r="T14" s="25">
        <f t="shared" si="6"/>
        <v>1</v>
      </c>
      <c r="U14" s="25">
        <f t="shared" si="0"/>
        <v>92</v>
      </c>
      <c r="W14" s="25">
        <f t="shared" si="7"/>
        <v>0</v>
      </c>
      <c r="X14" s="71" t="e">
        <f t="shared" si="8"/>
        <v>#VALUE!</v>
      </c>
      <c r="Y14" s="25">
        <f t="shared" si="9"/>
        <v>100</v>
      </c>
      <c r="Z14" s="25">
        <f t="shared" si="10"/>
        <v>100</v>
      </c>
      <c r="AA14" s="67">
        <f t="shared" si="11"/>
        <v>76.00000000000001</v>
      </c>
      <c r="AB14" s="67" t="e">
        <f t="shared" si="12"/>
        <v>#VALUE!</v>
      </c>
      <c r="AC14" s="25">
        <f t="shared" si="13"/>
        <v>76.00000000000001</v>
      </c>
      <c r="AD14" s="25">
        <f t="shared" si="14"/>
        <v>99.99999999999999</v>
      </c>
      <c r="AE14" t="e">
        <f t="shared" si="15"/>
        <v>#VALUE!</v>
      </c>
      <c r="AF14" t="e">
        <f t="shared" si="16"/>
        <v>#VALUE!</v>
      </c>
      <c r="AG14">
        <f t="shared" si="1"/>
        <v>276</v>
      </c>
      <c r="AH14"/>
      <c r="AK14" s="67">
        <f t="shared" si="17"/>
        <v>0</v>
      </c>
      <c r="AL14" s="68" t="e">
        <f t="shared" si="18"/>
        <v>#VALUE!</v>
      </c>
      <c r="AM14" s="67" t="e">
        <f t="shared" si="2"/>
        <v>#VALUE!</v>
      </c>
      <c r="AN14" s="69">
        <f t="shared" si="19"/>
        <v>276</v>
      </c>
      <c r="AO14" s="25">
        <f t="shared" si="3"/>
        <v>276</v>
      </c>
    </row>
    <row r="15" spans="1:41" s="25" customFormat="1" ht="15.75" customHeight="1" thickBot="1" thickTop="1">
      <c r="A15" s="56">
        <v>8</v>
      </c>
      <c r="B15" s="49" t="str">
        <f>SKP!B18</f>
        <v>Membimbing Penyusunan Tugas Akhir</v>
      </c>
      <c r="C15" s="48">
        <f>SKP!E18</f>
        <v>12</v>
      </c>
      <c r="D15" s="50">
        <f>SKP!F18</f>
        <v>12</v>
      </c>
      <c r="E15" s="51" t="str">
        <f>SKP!G18</f>
        <v>mhs</v>
      </c>
      <c r="F15" s="52">
        <f>SKP!H18</f>
        <v>100</v>
      </c>
      <c r="G15" s="50">
        <f>SKP!I18</f>
        <v>12</v>
      </c>
      <c r="H15" s="52" t="str">
        <f>SKP!J18</f>
        <v>bulan</v>
      </c>
      <c r="I15" s="53" t="str">
        <f>SKP!K18</f>
        <v>-</v>
      </c>
      <c r="J15" s="48">
        <f>K15*SKP!D18</f>
        <v>12</v>
      </c>
      <c r="K15" s="50">
        <v>12</v>
      </c>
      <c r="L15" s="51" t="str">
        <f t="shared" si="20"/>
        <v>mhs</v>
      </c>
      <c r="M15" s="48">
        <v>100</v>
      </c>
      <c r="N15" s="50">
        <v>12</v>
      </c>
      <c r="O15" s="52" t="str">
        <f t="shared" si="21"/>
        <v>bulan</v>
      </c>
      <c r="P15" s="54" t="s">
        <v>31</v>
      </c>
      <c r="Q15" s="74">
        <f t="shared" si="4"/>
        <v>276</v>
      </c>
      <c r="R15" s="55">
        <f t="shared" si="5"/>
        <v>92</v>
      </c>
      <c r="T15" s="25">
        <f t="shared" si="6"/>
        <v>1</v>
      </c>
      <c r="U15" s="25">
        <f t="shared" si="0"/>
        <v>92</v>
      </c>
      <c r="W15" s="25">
        <f t="shared" si="7"/>
        <v>0</v>
      </c>
      <c r="X15" s="71" t="e">
        <f t="shared" si="8"/>
        <v>#VALUE!</v>
      </c>
      <c r="Y15" s="25">
        <f t="shared" si="9"/>
        <v>100</v>
      </c>
      <c r="Z15" s="25">
        <f t="shared" si="10"/>
        <v>100</v>
      </c>
      <c r="AA15" s="67">
        <f t="shared" si="11"/>
        <v>76.00000000000001</v>
      </c>
      <c r="AB15" s="67" t="e">
        <f t="shared" si="12"/>
        <v>#VALUE!</v>
      </c>
      <c r="AC15" s="25">
        <f t="shared" si="13"/>
        <v>76.00000000000001</v>
      </c>
      <c r="AD15" s="25">
        <f t="shared" si="14"/>
        <v>99.99999999999999</v>
      </c>
      <c r="AE15" t="e">
        <f t="shared" si="15"/>
        <v>#VALUE!</v>
      </c>
      <c r="AF15" t="e">
        <f t="shared" si="16"/>
        <v>#VALUE!</v>
      </c>
      <c r="AG15">
        <f t="shared" si="1"/>
        <v>276</v>
      </c>
      <c r="AH15"/>
      <c r="AK15" s="67">
        <f t="shared" si="17"/>
        <v>0</v>
      </c>
      <c r="AL15" s="68" t="e">
        <f t="shared" si="18"/>
        <v>#VALUE!</v>
      </c>
      <c r="AM15" s="67" t="e">
        <f t="shared" si="2"/>
        <v>#VALUE!</v>
      </c>
      <c r="AN15" s="69">
        <f t="shared" si="19"/>
        <v>276</v>
      </c>
      <c r="AO15" s="25">
        <f t="shared" si="3"/>
        <v>276</v>
      </c>
    </row>
    <row r="16" spans="1:41" s="25" customFormat="1" ht="15.75" customHeight="1" thickBot="1" thickTop="1">
      <c r="A16" s="56">
        <v>9</v>
      </c>
      <c r="B16" s="49">
        <f>SKP!B19</f>
        <v>0</v>
      </c>
      <c r="C16" s="48">
        <f>SKP!E19</f>
        <v>0</v>
      </c>
      <c r="D16" s="50">
        <f>SKP!F19</f>
        <v>0</v>
      </c>
      <c r="E16" s="51">
        <f>SKP!G19</f>
        <v>0</v>
      </c>
      <c r="F16" s="52">
        <f>SKP!H19</f>
        <v>0</v>
      </c>
      <c r="G16" s="50">
        <f>SKP!I19</f>
        <v>0</v>
      </c>
      <c r="H16" s="52" t="str">
        <f>SKP!J19</f>
        <v>bulan</v>
      </c>
      <c r="I16" s="53" t="str">
        <f>SKP!K19</f>
        <v>-</v>
      </c>
      <c r="J16" s="48">
        <f>K16*SKP!D19</f>
        <v>0</v>
      </c>
      <c r="K16" s="50"/>
      <c r="L16" s="51">
        <f t="shared" si="20"/>
        <v>0</v>
      </c>
      <c r="M16" s="48"/>
      <c r="N16" s="50"/>
      <c r="O16" s="52" t="str">
        <f t="shared" si="21"/>
        <v>bulan</v>
      </c>
      <c r="P16" s="54" t="s">
        <v>31</v>
      </c>
      <c r="Q16" s="74" t="e">
        <f t="shared" si="4"/>
        <v>#DIV/0!</v>
      </c>
      <c r="R16" s="55" t="e">
        <f t="shared" si="5"/>
        <v>#DIV/0!</v>
      </c>
      <c r="T16" s="25">
        <f t="shared" si="6"/>
        <v>0</v>
      </c>
      <c r="U16" s="25">
        <f t="shared" si="0"/>
        <v>0</v>
      </c>
      <c r="W16" s="25" t="e">
        <f t="shared" si="7"/>
        <v>#DIV/0!</v>
      </c>
      <c r="X16" s="71" t="e">
        <f t="shared" si="8"/>
        <v>#VALUE!</v>
      </c>
      <c r="Y16" s="25" t="e">
        <f t="shared" si="9"/>
        <v>#DIV/0!</v>
      </c>
      <c r="Z16" s="25" t="e">
        <f t="shared" si="10"/>
        <v>#DIV/0!</v>
      </c>
      <c r="AA16" s="67" t="e">
        <f t="shared" si="11"/>
        <v>#DIV/0!</v>
      </c>
      <c r="AB16" s="67" t="e">
        <f t="shared" si="12"/>
        <v>#VALUE!</v>
      </c>
      <c r="AC16" s="25" t="e">
        <f t="shared" si="13"/>
        <v>#DIV/0!</v>
      </c>
      <c r="AD16" s="25" t="e">
        <f t="shared" si="14"/>
        <v>#DIV/0!</v>
      </c>
      <c r="AE16" t="e">
        <f t="shared" si="15"/>
        <v>#VALUE!</v>
      </c>
      <c r="AF16" t="e">
        <f t="shared" si="16"/>
        <v>#VALUE!</v>
      </c>
      <c r="AG16" t="e">
        <f t="shared" si="1"/>
        <v>#DIV/0!</v>
      </c>
      <c r="AH16"/>
      <c r="AK16" s="67" t="e">
        <f t="shared" si="17"/>
        <v>#DIV/0!</v>
      </c>
      <c r="AL16" s="68" t="e">
        <f t="shared" si="18"/>
        <v>#VALUE!</v>
      </c>
      <c r="AM16" s="67" t="e">
        <f t="shared" si="2"/>
        <v>#DIV/0!</v>
      </c>
      <c r="AN16" s="69" t="e">
        <f t="shared" si="19"/>
        <v>#DIV/0!</v>
      </c>
      <c r="AO16" s="25" t="e">
        <f t="shared" si="3"/>
        <v>#DIV/0!</v>
      </c>
    </row>
    <row r="17" spans="1:41" s="25" customFormat="1" ht="15.75" customHeight="1" thickTop="1">
      <c r="A17" s="56">
        <v>10</v>
      </c>
      <c r="B17" s="49">
        <f>SKP!B20</f>
        <v>0</v>
      </c>
      <c r="C17" s="48">
        <f>SKP!E20</f>
        <v>64</v>
      </c>
      <c r="D17" s="50">
        <f>SKP!F20</f>
        <v>0</v>
      </c>
      <c r="E17" s="51">
        <f>SKP!G20</f>
        <v>0</v>
      </c>
      <c r="F17" s="52">
        <f>SKP!H20</f>
        <v>0</v>
      </c>
      <c r="G17" s="50">
        <f>SKP!I20</f>
        <v>0</v>
      </c>
      <c r="H17" s="52" t="str">
        <f>SKP!J20</f>
        <v>bulan</v>
      </c>
      <c r="I17" s="53" t="str">
        <f>SKP!K20</f>
        <v>-</v>
      </c>
      <c r="J17" s="48">
        <f>K17*SKP!D20</f>
        <v>0</v>
      </c>
      <c r="K17" s="50"/>
      <c r="L17" s="51">
        <f t="shared" si="20"/>
        <v>0</v>
      </c>
      <c r="M17" s="48"/>
      <c r="N17" s="50"/>
      <c r="O17" s="52" t="str">
        <f t="shared" si="21"/>
        <v>bulan</v>
      </c>
      <c r="P17" s="54" t="s">
        <v>31</v>
      </c>
      <c r="Q17" s="75" t="e">
        <f t="shared" si="4"/>
        <v>#DIV/0!</v>
      </c>
      <c r="R17" s="55" t="e">
        <f t="shared" si="5"/>
        <v>#DIV/0!</v>
      </c>
      <c r="T17" s="25">
        <f t="shared" si="6"/>
        <v>0</v>
      </c>
      <c r="U17" s="25">
        <f t="shared" si="0"/>
        <v>0</v>
      </c>
      <c r="W17" s="25" t="e">
        <f t="shared" si="7"/>
        <v>#DIV/0!</v>
      </c>
      <c r="X17" s="71" t="e">
        <f t="shared" si="8"/>
        <v>#VALUE!</v>
      </c>
      <c r="Y17" s="25" t="e">
        <f t="shared" si="9"/>
        <v>#DIV/0!</v>
      </c>
      <c r="Z17" s="25" t="e">
        <f t="shared" si="10"/>
        <v>#DIV/0!</v>
      </c>
      <c r="AA17" s="67" t="e">
        <f t="shared" si="11"/>
        <v>#DIV/0!</v>
      </c>
      <c r="AB17" s="67" t="e">
        <f t="shared" si="12"/>
        <v>#VALUE!</v>
      </c>
      <c r="AC17" s="25" t="e">
        <f t="shared" si="13"/>
        <v>#DIV/0!</v>
      </c>
      <c r="AD17" s="25" t="e">
        <f t="shared" si="14"/>
        <v>#DIV/0!</v>
      </c>
      <c r="AE17" t="e">
        <f t="shared" si="15"/>
        <v>#VALUE!</v>
      </c>
      <c r="AF17" t="e">
        <f t="shared" si="16"/>
        <v>#VALUE!</v>
      </c>
      <c r="AG17" t="e">
        <f t="shared" si="1"/>
        <v>#DIV/0!</v>
      </c>
      <c r="AH17"/>
      <c r="AK17" s="67" t="e">
        <f t="shared" si="17"/>
        <v>#DIV/0!</v>
      </c>
      <c r="AL17" s="68" t="e">
        <f t="shared" si="18"/>
        <v>#VALUE!</v>
      </c>
      <c r="AM17" s="67" t="e">
        <f t="shared" si="2"/>
        <v>#DIV/0!</v>
      </c>
      <c r="AN17" s="69" t="e">
        <f t="shared" si="19"/>
        <v>#DIV/0!</v>
      </c>
      <c r="AO17" s="25" t="e">
        <f t="shared" si="3"/>
        <v>#DIV/0!</v>
      </c>
    </row>
    <row r="18" spans="1:18" ht="26.25" customHeight="1" thickBot="1">
      <c r="A18" s="12"/>
      <c r="B18" s="16" t="s">
        <v>21</v>
      </c>
      <c r="C18" s="23"/>
      <c r="D18" s="140"/>
      <c r="E18" s="141"/>
      <c r="F18" s="141"/>
      <c r="G18" s="141"/>
      <c r="H18" s="141"/>
      <c r="I18" s="142"/>
      <c r="J18" s="13"/>
      <c r="K18" s="133"/>
      <c r="L18" s="134"/>
      <c r="M18" s="134"/>
      <c r="N18" s="134"/>
      <c r="O18" s="134"/>
      <c r="P18" s="135"/>
      <c r="Q18" s="14"/>
      <c r="R18" s="15"/>
    </row>
    <row r="19" spans="1:38" ht="15.75" customHeight="1" thickBot="1" thickTop="1">
      <c r="A19" s="57">
        <v>1</v>
      </c>
      <c r="B19" s="58" t="s">
        <v>53</v>
      </c>
      <c r="C19" s="58"/>
      <c r="D19" s="127"/>
      <c r="E19" s="127"/>
      <c r="F19" s="127"/>
      <c r="G19" s="127"/>
      <c r="H19" s="127"/>
      <c r="I19" s="127"/>
      <c r="J19" s="59"/>
      <c r="K19" s="128"/>
      <c r="L19" s="128"/>
      <c r="M19" s="128"/>
      <c r="N19" s="128"/>
      <c r="O19" s="128"/>
      <c r="P19" s="128"/>
      <c r="Q19" s="57"/>
      <c r="R19" s="124">
        <v>1</v>
      </c>
      <c r="Z19" s="70" t="s">
        <v>41</v>
      </c>
      <c r="AJ19" s="70" t="s">
        <v>37</v>
      </c>
      <c r="AL19" s="69"/>
    </row>
    <row r="20" spans="1:38" ht="15.75" customHeight="1" thickBot="1" thickTop="1">
      <c r="A20" s="57"/>
      <c r="B20" s="58" t="s">
        <v>54</v>
      </c>
      <c r="C20" s="58"/>
      <c r="D20" s="127"/>
      <c r="E20" s="127"/>
      <c r="F20" s="127"/>
      <c r="G20" s="127"/>
      <c r="H20" s="127"/>
      <c r="I20" s="127"/>
      <c r="J20" s="59"/>
      <c r="K20" s="128"/>
      <c r="L20" s="128"/>
      <c r="M20" s="128"/>
      <c r="N20" s="128"/>
      <c r="O20" s="128"/>
      <c r="P20" s="128"/>
      <c r="Q20" s="57"/>
      <c r="R20" s="125"/>
      <c r="Z20" t="s">
        <v>42</v>
      </c>
      <c r="AJ20" t="s">
        <v>38</v>
      </c>
      <c r="AL20" s="69"/>
    </row>
    <row r="21" spans="1:38" ht="15.75" customHeight="1" thickBot="1" thickTop="1">
      <c r="A21" s="57">
        <v>2</v>
      </c>
      <c r="B21" s="58" t="s">
        <v>32</v>
      </c>
      <c r="C21" s="58"/>
      <c r="D21" s="127"/>
      <c r="E21" s="127"/>
      <c r="F21" s="127"/>
      <c r="G21" s="127"/>
      <c r="H21" s="127"/>
      <c r="I21" s="127"/>
      <c r="J21" s="59"/>
      <c r="K21" s="128"/>
      <c r="L21" s="128"/>
      <c r="M21" s="128"/>
      <c r="N21" s="128"/>
      <c r="O21" s="128"/>
      <c r="P21" s="128"/>
      <c r="Q21" s="57"/>
      <c r="R21" s="124"/>
      <c r="AL21" s="69"/>
    </row>
    <row r="22" spans="1:24" ht="15.75" customHeight="1" thickBot="1" thickTop="1">
      <c r="A22" s="57"/>
      <c r="B22" s="58" t="s">
        <v>32</v>
      </c>
      <c r="C22" s="58"/>
      <c r="D22" s="127"/>
      <c r="E22" s="127"/>
      <c r="F22" s="127"/>
      <c r="G22" s="127"/>
      <c r="H22" s="127"/>
      <c r="I22" s="127"/>
      <c r="J22" s="59"/>
      <c r="K22" s="128"/>
      <c r="L22" s="128"/>
      <c r="M22" s="128"/>
      <c r="N22" s="128"/>
      <c r="O22" s="128"/>
      <c r="P22" s="128"/>
      <c r="Q22" s="57"/>
      <c r="R22" s="126"/>
      <c r="X22">
        <f>SUM(Y12:AA12)</f>
        <v>276</v>
      </c>
    </row>
    <row r="23" spans="1:18" ht="15.75" customHeight="1" thickBot="1" thickTop="1">
      <c r="A23" s="60"/>
      <c r="B23" s="61"/>
      <c r="C23" s="61"/>
      <c r="D23" s="62"/>
      <c r="E23" s="62"/>
      <c r="F23" s="62"/>
      <c r="G23" s="62"/>
      <c r="H23" s="62"/>
      <c r="I23" s="62"/>
      <c r="J23" s="63"/>
      <c r="K23" s="64"/>
      <c r="L23" s="64"/>
      <c r="M23" s="64"/>
      <c r="N23" s="64"/>
      <c r="O23" s="64"/>
      <c r="P23" s="64"/>
      <c r="Q23" s="65"/>
      <c r="R23" s="66"/>
    </row>
    <row r="24" spans="1:20" ht="13.5" customHeight="1" thickTop="1">
      <c r="A24" s="143" t="s">
        <v>19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26">
        <f>(SUM(U8:U17)/T24)+R19+R21</f>
        <v>56.94848098576588</v>
      </c>
      <c r="T24">
        <f>SUM(T8:T19)</f>
        <v>8</v>
      </c>
    </row>
    <row r="25" spans="1:18" ht="13.5" customHeight="1" thickBo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37" t="str">
        <f>IF(R24&lt;=50,"(Buruk)",IF(R24&lt;=60,"(Sedang)",IF(R24&lt;=75,"(Cukup)",IF(R24&lt;=90.99,"(Baik)","(Sangat Baik)"))))</f>
        <v>(Sedang)</v>
      </c>
    </row>
    <row r="26" ht="7.5" customHeight="1" thickTop="1"/>
    <row r="27" spans="13:18" ht="12.75">
      <c r="M27" s="84" t="s">
        <v>56</v>
      </c>
      <c r="N27" s="82"/>
      <c r="O27" s="82"/>
      <c r="P27" s="82"/>
      <c r="Q27" s="82"/>
      <c r="R27" s="82"/>
    </row>
    <row r="28" spans="13:18" ht="12.75">
      <c r="M28" s="84" t="s">
        <v>28</v>
      </c>
      <c r="N28" s="84"/>
      <c r="O28" s="84"/>
      <c r="P28" s="84"/>
      <c r="Q28" s="84"/>
      <c r="R28" s="84"/>
    </row>
    <row r="29" ht="13.5" customHeight="1"/>
    <row r="30" ht="5.25" customHeight="1"/>
    <row r="31" spans="13:18" ht="12.75">
      <c r="M31" s="81" t="str">
        <f>SKP!A26</f>
        <v>Dr. Kasiyarno, M.Hum.</v>
      </c>
      <c r="N31" s="81"/>
      <c r="O31" s="81"/>
      <c r="P31" s="81"/>
      <c r="Q31" s="81"/>
      <c r="R31" s="81"/>
    </row>
    <row r="32" spans="13:18" ht="12.75">
      <c r="M32" s="82" t="str">
        <f>SKP!A27</f>
        <v>NIP 195312031984031001</v>
      </c>
      <c r="N32" s="82"/>
      <c r="O32" s="82"/>
      <c r="P32" s="82"/>
      <c r="Q32" s="82"/>
      <c r="R32" s="82"/>
    </row>
  </sheetData>
  <sheetProtection/>
  <mergeCells count="36">
    <mergeCell ref="A3:Q3"/>
    <mergeCell ref="N7:O7"/>
    <mergeCell ref="N6:O6"/>
    <mergeCell ref="Q5:Q6"/>
    <mergeCell ref="D5:I5"/>
    <mergeCell ref="D7:E7"/>
    <mergeCell ref="G7:H7"/>
    <mergeCell ref="J5:J6"/>
    <mergeCell ref="M32:R32"/>
    <mergeCell ref="K18:P18"/>
    <mergeCell ref="G6:H6"/>
    <mergeCell ref="K7:L7"/>
    <mergeCell ref="D19:I19"/>
    <mergeCell ref="K19:P19"/>
    <mergeCell ref="D18:I18"/>
    <mergeCell ref="A24:Q25"/>
    <mergeCell ref="K6:L6"/>
    <mergeCell ref="D6:E6"/>
    <mergeCell ref="M31:R31"/>
    <mergeCell ref="A1:R1"/>
    <mergeCell ref="A2:R2"/>
    <mergeCell ref="M27:R27"/>
    <mergeCell ref="M28:R28"/>
    <mergeCell ref="R5:R6"/>
    <mergeCell ref="K5:P5"/>
    <mergeCell ref="A5:A6"/>
    <mergeCell ref="B5:B6"/>
    <mergeCell ref="C5:C6"/>
    <mergeCell ref="R19:R20"/>
    <mergeCell ref="R21:R22"/>
    <mergeCell ref="D20:I20"/>
    <mergeCell ref="K20:P20"/>
    <mergeCell ref="D21:I21"/>
    <mergeCell ref="K21:P21"/>
    <mergeCell ref="D22:I22"/>
    <mergeCell ref="K22:P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SDM</cp:lastModifiedBy>
  <cp:lastPrinted>2012-07-05T02:18:12Z</cp:lastPrinted>
  <dcterms:created xsi:type="dcterms:W3CDTF">2010-10-07T03:41:24Z</dcterms:created>
  <dcterms:modified xsi:type="dcterms:W3CDTF">2014-01-15T06:10:03Z</dcterms:modified>
  <cp:category/>
  <cp:version/>
  <cp:contentType/>
  <cp:contentStatus/>
</cp:coreProperties>
</file>